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EC5CFB8E-DFFD-4108-9912-4A6C015AFE0F}" xr6:coauthVersionLast="40" xr6:coauthVersionMax="40" xr10:uidLastSave="{00000000-0000-0000-0000-000000000000}"/>
  <bookViews>
    <workbookView xWindow="0" yWindow="0" windowWidth="28800" windowHeight="12225" tabRatio="697" activeTab="1" xr2:uid="{00000000-000D-0000-FFFF-FFFF00000000}"/>
  </bookViews>
  <sheets>
    <sheet name="Бухбаланс на 31032024" sheetId="16" r:id="rId1"/>
    <sheet name="ОПУ на 31032024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7" l="1"/>
  <c r="D10" i="17"/>
  <c r="D8" i="17"/>
  <c r="D7" i="17"/>
  <c r="C23" i="16"/>
  <c r="C24" i="16" s="1"/>
  <c r="C18" i="16"/>
  <c r="C17" i="16"/>
  <c r="C16" i="16"/>
  <c r="C12" i="16"/>
  <c r="C11" i="16"/>
  <c r="C10" i="16"/>
  <c r="C9" i="16"/>
  <c r="C8" i="16"/>
  <c r="C7" i="16"/>
  <c r="C6" i="16"/>
  <c r="B24" i="16"/>
  <c r="C22" i="16"/>
  <c r="B19" i="16"/>
  <c r="B26" i="16" s="1"/>
  <c r="B16" i="16"/>
  <c r="B13" i="16"/>
  <c r="D12" i="17" l="1"/>
  <c r="C19" i="16"/>
  <c r="C26" i="16" s="1"/>
  <c r="C13" i="16"/>
</calcChain>
</file>

<file path=xl/sharedStrings.xml><?xml version="1.0" encoding="utf-8"?>
<sst xmlns="http://schemas.openxmlformats.org/spreadsheetml/2006/main" count="44" uniqueCount="39">
  <si>
    <t>Денежные средства</t>
  </si>
  <si>
    <t>Дебиторская задолженность</t>
  </si>
  <si>
    <t>Счета к получению</t>
  </si>
  <si>
    <t>АКТИВЫ</t>
  </si>
  <si>
    <t>Уставный капитал</t>
  </si>
  <si>
    <t>Операционные расходы</t>
  </si>
  <si>
    <t>Налог на прибыль</t>
  </si>
  <si>
    <t>Чистая прибыль</t>
  </si>
  <si>
    <t>в тыс. сомони</t>
  </si>
  <si>
    <t>Наименование статей</t>
  </si>
  <si>
    <t>Расходы, оплаченные авансом</t>
  </si>
  <si>
    <t>Основные средства</t>
  </si>
  <si>
    <t>Товарно-материальные запасы</t>
  </si>
  <si>
    <t>Нематериальные активы</t>
  </si>
  <si>
    <t>ИТОГО АКТИВОВ</t>
  </si>
  <si>
    <t>ОБЯЗАТЕЛЬСТВА</t>
  </si>
  <si>
    <t>Налоги к оплате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</si>
  <si>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</si>
  <si>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</si>
  <si>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</si>
  <si>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</si>
  <si>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Доходы от операционной деятельности</t>
  </si>
  <si>
    <t>Операционная прибыль(убыток)</t>
  </si>
  <si>
    <t>Прибыль до налогообложения</t>
  </si>
  <si>
    <t>Нераспределенная прибыль отчетного года</t>
  </si>
  <si>
    <t>Себестоимость реализованной продукции</t>
  </si>
  <si>
    <t>Кредиторская задолженность</t>
  </si>
  <si>
    <t>Неоперационные доходы(расходы)</t>
  </si>
  <si>
    <t>1 646</t>
  </si>
  <si>
    <t>(1 436)</t>
  </si>
  <si>
    <t>210</t>
  </si>
  <si>
    <t>(487)</t>
  </si>
  <si>
    <t>(418)</t>
  </si>
  <si>
    <t>Дивиденды  к выплате</t>
  </si>
  <si>
    <t>Отчет ОПУ на 31.03.2024 г.</t>
  </si>
  <si>
    <t>Бухгалтерский баланс на 31.03.2024 г.</t>
  </si>
  <si>
    <t>(1 978)</t>
  </si>
  <si>
    <t>(12)</t>
  </si>
  <si>
    <t>(211)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</si>
</sst>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777777"/>
      <name val="Arial"/>
      <family val="2"/>
      <charset val="204"/>
    </font>
    <font>
      <b/>
      <sz val="11"/>
      <color rgb="FF777777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3"/>
    </xf>
    <xf numFmtId="164" fontId="0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3" fontId="0" fillId="2" borderId="0" xfId="0" applyNumberFormat="1" applyFill="1"/>
    <xf numFmtId="49" fontId="0" fillId="2" borderId="0" xfId="0" applyNumberForma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/>
    <xf numFmtId="14" fontId="0" fillId="2" borderId="0" xfId="0" applyNumberFormat="1" applyFill="1"/>
    <xf numFmtId="1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4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3839-35A4-4E27-9E40-129CEDA61E5D}">
  <dimension ref="A1:C27"/>
  <sheetViews>
    <sheetView workbookViewId="0">
      <selection activeCell="C24" sqref="C24"/>
    </sheetView>
  </sheetViews>
  <sheetFormatPr defaultRowHeight="15" x14ac:dyDescent="0.25"/>
  <cols>
    <col min="1" max="1" width="51" customWidth="1"/>
    <col min="2" max="2" width="20" hidden="1" customWidth="1"/>
    <col min="3" max="3" width="18.42578125" customWidth="1"/>
  </cols>
  <sheetData>
    <row r="1" spans="1:3" ht="27" customHeight="1" x14ac:dyDescent="0.3">
      <c r="A1" s="29" t="s">
        <v>35</v>
      </c>
      <c r="B1" s="29"/>
    </row>
    <row r="3" spans="1:3" ht="27" customHeight="1" x14ac:dyDescent="0.25">
      <c r="A3" s="2" t="s">
        <v>9</v>
      </c>
      <c r="B3" s="4" t="s">
        <v>8</v>
      </c>
      <c r="C3" s="26" t="s">
        <v>8</v>
      </c>
    </row>
    <row r="4" spans="1:3" ht="27" customHeight="1" x14ac:dyDescent="0.25">
      <c r="A4" s="2"/>
      <c r="B4" s="21">
        <v>44651</v>
      </c>
      <c r="C4" s="20">
        <v>45382</v>
      </c>
    </row>
    <row r="5" spans="1:3" x14ac:dyDescent="0.25">
      <c r="A5" s="1" t="s">
        <v>3</v>
      </c>
      <c r="B5" s="24"/>
      <c r="C5" s="16"/>
    </row>
    <row r="6" spans="1:3" x14ac:dyDescent="0.25">
      <c r="A6" s="5" t="s">
        <v>0</v>
      </c>
      <c r="B6" s="8">
        <v>644</v>
      </c>
      <c r="C6" s="17">
        <f>(96412)/1000</f>
        <v>96.412000000000006</v>
      </c>
    </row>
    <row r="7" spans="1:3" x14ac:dyDescent="0.25">
      <c r="A7" s="5" t="s">
        <v>2</v>
      </c>
      <c r="B7" s="8">
        <v>561</v>
      </c>
      <c r="C7" s="17">
        <f>808354/1000</f>
        <v>808.35400000000004</v>
      </c>
    </row>
    <row r="8" spans="1:3" x14ac:dyDescent="0.25">
      <c r="A8" s="5" t="s">
        <v>1</v>
      </c>
      <c r="B8" s="8">
        <v>0</v>
      </c>
      <c r="C8" s="17">
        <f>1098147/1000</f>
        <v>1098.1469999999999</v>
      </c>
    </row>
    <row r="9" spans="1:3" x14ac:dyDescent="0.25">
      <c r="A9" s="5" t="s">
        <v>12</v>
      </c>
      <c r="B9" s="8">
        <v>28</v>
      </c>
      <c r="C9" s="17">
        <f>104037/1000</f>
        <v>104.03700000000001</v>
      </c>
    </row>
    <row r="10" spans="1:3" x14ac:dyDescent="0.25">
      <c r="A10" s="5" t="s">
        <v>10</v>
      </c>
      <c r="B10" s="8">
        <v>242</v>
      </c>
      <c r="C10" s="17">
        <f>289403/1000</f>
        <v>289.40300000000002</v>
      </c>
    </row>
    <row r="11" spans="1:3" x14ac:dyDescent="0.25">
      <c r="A11" s="5" t="s">
        <v>11</v>
      </c>
      <c r="B11" s="8">
        <v>2103</v>
      </c>
      <c r="C11" s="17">
        <f>2418747/1000</f>
        <v>2418.7469999999998</v>
      </c>
    </row>
    <row r="12" spans="1:3" x14ac:dyDescent="0.25">
      <c r="A12" s="5" t="s">
        <v>13</v>
      </c>
      <c r="B12" s="8">
        <v>4817</v>
      </c>
      <c r="C12" s="17">
        <f>5059659/1000</f>
        <v>5059.6589999999997</v>
      </c>
    </row>
    <row r="13" spans="1:3" x14ac:dyDescent="0.25">
      <c r="A13" s="1" t="s">
        <v>14</v>
      </c>
      <c r="B13" s="9">
        <f>SUM(B6:B12)</f>
        <v>8395</v>
      </c>
      <c r="C13" s="18">
        <f>SUM(C6:C12)</f>
        <v>9874.759</v>
      </c>
    </row>
    <row r="14" spans="1:3" x14ac:dyDescent="0.25">
      <c r="B14" s="10"/>
      <c r="C14" s="17"/>
    </row>
    <row r="15" spans="1:3" x14ac:dyDescent="0.25">
      <c r="A15" s="1" t="s">
        <v>15</v>
      </c>
      <c r="B15" s="10"/>
      <c r="C15" s="17"/>
    </row>
    <row r="16" spans="1:3" x14ac:dyDescent="0.25">
      <c r="A16" s="5" t="s">
        <v>26</v>
      </c>
      <c r="B16" s="8">
        <f>2187+74+2</f>
        <v>2263</v>
      </c>
      <c r="C16" s="17">
        <f>17872/1000</f>
        <v>17.872</v>
      </c>
    </row>
    <row r="17" spans="1:3" x14ac:dyDescent="0.25">
      <c r="A17" s="5" t="s">
        <v>33</v>
      </c>
      <c r="B17" s="8">
        <v>3339</v>
      </c>
      <c r="C17" s="17">
        <f>(997432)/1000</f>
        <v>997.43200000000002</v>
      </c>
    </row>
    <row r="18" spans="1:3" x14ac:dyDescent="0.25">
      <c r="A18" s="5" t="s">
        <v>16</v>
      </c>
      <c r="B18" s="8">
        <v>1630</v>
      </c>
      <c r="C18" s="17">
        <f>(112514+120757)/1000</f>
        <v>233.27099999999999</v>
      </c>
    </row>
    <row r="19" spans="1:3" x14ac:dyDescent="0.25">
      <c r="A19" s="1" t="s">
        <v>17</v>
      </c>
      <c r="B19" s="11">
        <f>SUM(B16:B18)</f>
        <v>7232</v>
      </c>
      <c r="C19" s="18">
        <f>SUM(C16:C18)</f>
        <v>1248.575</v>
      </c>
    </row>
    <row r="20" spans="1:3" x14ac:dyDescent="0.25">
      <c r="A20" s="5"/>
      <c r="B20" s="8"/>
      <c r="C20" s="17"/>
    </row>
    <row r="21" spans="1:3" x14ac:dyDescent="0.25">
      <c r="A21" s="1" t="s">
        <v>18</v>
      </c>
      <c r="B21" s="8"/>
      <c r="C21" s="17"/>
    </row>
    <row r="22" spans="1:3" x14ac:dyDescent="0.25">
      <c r="A22" s="5" t="s">
        <v>4</v>
      </c>
      <c r="B22" s="8">
        <v>20</v>
      </c>
      <c r="C22" s="17">
        <f>6252000/1000</f>
        <v>6252</v>
      </c>
    </row>
    <row r="23" spans="1:3" x14ac:dyDescent="0.25">
      <c r="A23" s="5" t="s">
        <v>24</v>
      </c>
      <c r="B23" s="8">
        <v>1143</v>
      </c>
      <c r="C23" s="17">
        <f>2374182/1000</f>
        <v>2374.1819999999998</v>
      </c>
    </row>
    <row r="24" spans="1:3" x14ac:dyDescent="0.25">
      <c r="A24" s="1" t="s">
        <v>19</v>
      </c>
      <c r="B24" s="12">
        <f>B22+B23</f>
        <v>1163</v>
      </c>
      <c r="C24" s="19">
        <f>C22+C23</f>
        <v>8626.1820000000007</v>
      </c>
    </row>
    <row r="25" spans="1:3" x14ac:dyDescent="0.25">
      <c r="B25" s="25"/>
      <c r="C25" s="17"/>
    </row>
    <row r="26" spans="1:3" x14ac:dyDescent="0.25">
      <c r="A26" s="6" t="s">
        <v>20</v>
      </c>
      <c r="B26" s="12">
        <f>B19+B24</f>
        <v>8395</v>
      </c>
      <c r="C26" s="19">
        <f>C24+C19</f>
        <v>9874.7570000000014</v>
      </c>
    </row>
    <row r="27" spans="1:3" ht="28.5" customHeight="1" x14ac:dyDescent="0.25"/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4F30-7D55-408F-9638-09D125534D18}">
  <dimension ref="B3:D14"/>
  <sheetViews>
    <sheetView tabSelected="1" workbookViewId="0">
      <selection activeCell="B29" sqref="B29"/>
    </sheetView>
  </sheetViews>
  <sheetFormatPr defaultRowHeight="15" x14ac:dyDescent="0.25"/>
  <cols>
    <col min="2" max="2" width="48" customWidth="1"/>
    <col min="3" max="3" width="15" hidden="1" customWidth="1"/>
    <col min="4" max="4" width="21" customWidth="1"/>
  </cols>
  <sheetData>
    <row r="3" spans="2:4" ht="18.75" x14ac:dyDescent="0.3">
      <c r="B3" s="29" t="s">
        <v>34</v>
      </c>
      <c r="C3" s="29"/>
    </row>
    <row r="5" spans="2:4" ht="20.100000000000001" customHeight="1" x14ac:dyDescent="0.25">
      <c r="B5" s="2" t="s">
        <v>9</v>
      </c>
      <c r="C5" s="3" t="s">
        <v>8</v>
      </c>
      <c r="D5" s="4" t="s">
        <v>8</v>
      </c>
    </row>
    <row r="6" spans="2:4" ht="20.100000000000001" customHeight="1" x14ac:dyDescent="0.25">
      <c r="B6" s="1"/>
      <c r="C6" s="21">
        <v>44651</v>
      </c>
      <c r="D6" s="20">
        <v>45382</v>
      </c>
    </row>
    <row r="7" spans="2:4" ht="30.75" customHeight="1" x14ac:dyDescent="0.25">
      <c r="B7" s="5" t="s">
        <v>21</v>
      </c>
      <c r="C7" s="22" t="s">
        <v>28</v>
      </c>
      <c r="D7" s="13">
        <f>2345537/1000</f>
        <v>2345.5369999999998</v>
      </c>
    </row>
    <row r="8" spans="2:4" ht="21.75" customHeight="1" x14ac:dyDescent="0.25">
      <c r="B8" s="5" t="s">
        <v>25</v>
      </c>
      <c r="C8" s="10"/>
      <c r="D8" s="28">
        <f>0/1000</f>
        <v>0</v>
      </c>
    </row>
    <row r="9" spans="2:4" ht="20.100000000000001" customHeight="1" x14ac:dyDescent="0.25">
      <c r="B9" s="5" t="s">
        <v>5</v>
      </c>
      <c r="C9" s="10" t="s">
        <v>29</v>
      </c>
      <c r="D9" s="14" t="s">
        <v>36</v>
      </c>
    </row>
    <row r="10" spans="2:4" ht="20.100000000000001" customHeight="1" x14ac:dyDescent="0.25">
      <c r="B10" s="7" t="s">
        <v>22</v>
      </c>
      <c r="C10" s="23" t="s">
        <v>30</v>
      </c>
      <c r="D10" s="27">
        <f>(D7-D8)-1978</f>
        <v>367.53699999999981</v>
      </c>
    </row>
    <row r="11" spans="2:4" ht="20.100000000000001" customHeight="1" x14ac:dyDescent="0.25">
      <c r="B11" s="5" t="s">
        <v>27</v>
      </c>
      <c r="C11" s="10" t="s">
        <v>31</v>
      </c>
      <c r="D11" s="14" t="s">
        <v>37</v>
      </c>
    </row>
    <row r="12" spans="2:4" ht="20.100000000000001" customHeight="1" x14ac:dyDescent="0.25">
      <c r="B12" s="7" t="s">
        <v>23</v>
      </c>
      <c r="C12" s="23" t="s">
        <v>32</v>
      </c>
      <c r="D12" s="27">
        <f>D10+D11</f>
        <v>355.53699999999981</v>
      </c>
    </row>
    <row r="13" spans="2:4" ht="20.100000000000001" customHeight="1" x14ac:dyDescent="0.25">
      <c r="B13" s="7" t="s">
        <v>6</v>
      </c>
      <c r="C13" s="23"/>
      <c r="D13" s="15" t="s">
        <v>38</v>
      </c>
    </row>
    <row r="14" spans="2:4" ht="20.100000000000001" customHeight="1" x14ac:dyDescent="0.25">
      <c r="B14" s="7" t="s">
        <v>7</v>
      </c>
      <c r="C14" s="23" t="s">
        <v>32</v>
      </c>
      <c r="D14" s="27">
        <f>D12-212</f>
        <v>143.53699999999981</v>
      </c>
    </row>
  </sheetData>
  <mergeCells count="1">
    <mergeCell ref="B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Бухбаланс на 31032024</vt:lpstr>
      <vt:lpstr>ОПУ на 31032024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2024-09-17T08:37:07Z</dcterms:modified>
</cp:coreProperties>
</file>